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650" windowHeight="9000" firstSheet="1" activeTab="1"/>
  </bookViews>
  <sheets>
    <sheet name="Cognos_Office_Connection_Cache" sheetId="2" state="veryHidden" r:id="rId1"/>
    <sheet name="Факт АО &quot;НТГ&quot; 2024г." sheetId="1" r:id="rId2"/>
  </sheets>
  <definedNames>
    <definedName name="ID" localSheetId="0" hidden="1">"67ff0085-515e-4d18-84b6-37f9fe6061bf"</definedName>
    <definedName name="ID" localSheetId="1" hidden="1">"cbf904b7-f714-462d-b9ad-9fab0ac63637"</definedName>
    <definedName name="_xlnm.Print_Area" localSheetId="1">'Факт АО "НТГ" 2024г.'!$A$1:$O$17</definedName>
  </definedNames>
  <calcPr calcId="162913"/>
</workbook>
</file>

<file path=xl/calcChain.xml><?xml version="1.0" encoding="utf-8"?>
<calcChain xmlns="http://schemas.openxmlformats.org/spreadsheetml/2006/main">
  <c r="O8" i="1" l="1"/>
  <c r="O9" i="1"/>
  <c r="O10" i="1"/>
  <c r="O11" i="1"/>
  <c r="O14" i="1"/>
  <c r="O16" i="1"/>
  <c r="O17" i="1"/>
  <c r="O7" i="1"/>
  <c r="E24" i="1" l="1"/>
  <c r="C24" i="1" l="1"/>
  <c r="D24" i="1"/>
  <c r="F13" i="1" l="1"/>
  <c r="G13" i="1"/>
  <c r="H13" i="1"/>
  <c r="F9" i="1"/>
  <c r="F11" i="1" s="1"/>
  <c r="G9" i="1"/>
  <c r="G11" i="1" s="1"/>
  <c r="H9" i="1"/>
  <c r="H11" i="1" s="1"/>
  <c r="I13" i="1"/>
  <c r="J13" i="1"/>
  <c r="K13" i="1"/>
  <c r="M13" i="1"/>
  <c r="I9" i="1"/>
  <c r="I11" i="1" s="1"/>
  <c r="J9" i="1"/>
  <c r="J11" i="1" s="1"/>
  <c r="K9" i="1"/>
  <c r="L9" i="1"/>
  <c r="L11" i="1" s="1"/>
  <c r="M9" i="1"/>
  <c r="N13" i="1"/>
  <c r="N9" i="1"/>
  <c r="N11" i="1" s="1"/>
  <c r="D9" i="1"/>
  <c r="D11" i="1" s="1"/>
  <c r="E9" i="1"/>
  <c r="E11" i="1" s="1"/>
  <c r="D13" i="1"/>
  <c r="E13" i="1"/>
  <c r="C21" i="1"/>
  <c r="C22" i="1" s="1"/>
  <c r="D21" i="1"/>
  <c r="D22" i="1"/>
  <c r="E21" i="1"/>
  <c r="E22" i="1" s="1"/>
  <c r="F21" i="1"/>
  <c r="F22" i="1" s="1"/>
  <c r="G21" i="1"/>
  <c r="G22" i="1" s="1"/>
  <c r="H21" i="1"/>
  <c r="H22" i="1" s="1"/>
  <c r="I21" i="1"/>
  <c r="I22" i="1" s="1"/>
  <c r="J21" i="1"/>
  <c r="J22" i="1" s="1"/>
  <c r="K21" i="1"/>
  <c r="K22" i="1"/>
  <c r="L21" i="1"/>
  <c r="L22" i="1" s="1"/>
  <c r="M20" i="1"/>
  <c r="M21" i="1"/>
  <c r="M22" i="1" s="1"/>
  <c r="N21" i="1"/>
  <c r="N22" i="1" s="1"/>
  <c r="C13" i="1"/>
  <c r="C9" i="1"/>
  <c r="K11" i="1" l="1"/>
  <c r="J15" i="1"/>
  <c r="I15" i="1"/>
  <c r="N15" i="1"/>
  <c r="H15" i="1"/>
  <c r="G15" i="1"/>
  <c r="C11" i="1"/>
  <c r="C15" i="1"/>
  <c r="F15" i="1"/>
  <c r="E15" i="1"/>
  <c r="D15" i="1"/>
  <c r="M11" i="1"/>
  <c r="M15" i="1" s="1"/>
  <c r="K15" i="1" l="1"/>
  <c r="O12" i="1" l="1"/>
  <c r="L13" i="1"/>
  <c r="O13" i="1" s="1"/>
  <c r="L15" i="1" l="1"/>
  <c r="O15" i="1" s="1"/>
</calcChain>
</file>

<file path=xl/sharedStrings.xml><?xml version="1.0" encoding="utf-8"?>
<sst xmlns="http://schemas.openxmlformats.org/spreadsheetml/2006/main" count="38" uniqueCount="30">
  <si>
    <t>Наименование</t>
  </si>
  <si>
    <t>Ед.Изм.</t>
  </si>
  <si>
    <t>январь</t>
  </si>
  <si>
    <t>февраль</t>
  </si>
  <si>
    <t>март</t>
  </si>
  <si>
    <t>Выработка тепловой энергии котельной</t>
  </si>
  <si>
    <t>Гкал/мес</t>
  </si>
  <si>
    <t>Собственные нужды котельной</t>
  </si>
  <si>
    <t>Отпуск тепловой энергии котельной</t>
  </si>
  <si>
    <t>Полезный отпуск тепловой энергии котельной</t>
  </si>
  <si>
    <t>Отпуск сторонним потребителям</t>
  </si>
  <si>
    <t>Топливо
(природный газ)</t>
  </si>
  <si>
    <t>тут</t>
  </si>
  <si>
    <t>Топливо
(газ природный)</t>
  </si>
  <si>
    <r>
      <t>тыс. м</t>
    </r>
    <r>
      <rPr>
        <vertAlign val="superscript"/>
        <sz val="12"/>
        <rFont val="Tahoma"/>
        <family val="2"/>
        <charset val="204"/>
      </rPr>
      <t>3</t>
    </r>
    <r>
      <rPr>
        <sz val="12"/>
        <rFont val="Tahoma"/>
        <family val="2"/>
        <charset val="204"/>
      </rPr>
      <t>/мес</t>
    </r>
  </si>
  <si>
    <t>Собственное потребление 
АО "Норильсктрансгаз"</t>
  </si>
  <si>
    <t>Потери при передаче тепловой энергии</t>
  </si>
  <si>
    <t>в т.ч. потери</t>
  </si>
  <si>
    <t>апрель</t>
  </si>
  <si>
    <t>май</t>
  </si>
  <si>
    <t>июнь</t>
  </si>
  <si>
    <t>в т.ч. теплопотребление</t>
  </si>
  <si>
    <t xml:space="preserve">июль </t>
  </si>
  <si>
    <t>август</t>
  </si>
  <si>
    <t>сентябрь</t>
  </si>
  <si>
    <t>октябрь</t>
  </si>
  <si>
    <t>ноябрь</t>
  </si>
  <si>
    <t>декабрь</t>
  </si>
  <si>
    <t>2024 год</t>
  </si>
  <si>
    <t>Фактические показатели отпуска тепловой энергии котельной 
АО "Норильсктрансгаз" в п. Тухард за 12 месяцев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</si>
</sst>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"/>
    <numFmt numFmtId="166" formatCode="0.0000"/>
    <numFmt numFmtId="167" formatCode="0.00000"/>
    <numFmt numFmtId="168" formatCode="0.000000"/>
    <numFmt numFmtId="169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sz val="12"/>
      <name val="Tahoma"/>
      <family val="2"/>
      <charset val="204"/>
    </font>
    <font>
      <vertAlign val="superscript"/>
      <sz val="12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11"/>
      <color indexed="61"/>
      <name val="Tahoma"/>
      <family val="2"/>
      <charset val="204"/>
    </font>
    <font>
      <sz val="10"/>
      <name val="Arial"/>
      <family val="2"/>
      <charset val="204"/>
    </font>
    <font>
      <i/>
      <sz val="11"/>
      <name val="Tahoma"/>
      <family val="2"/>
      <charset val="204"/>
    </font>
    <font>
      <sz val="16"/>
      <name val="Tahoma"/>
      <family val="2"/>
      <charset val="204"/>
    </font>
    <font>
      <i/>
      <sz val="10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name val="Tahoma"/>
      <family val="2"/>
      <charset val="204"/>
    </font>
    <font>
      <i/>
      <sz val="12"/>
      <color theme="1"/>
      <name val="Tahoma"/>
      <family val="2"/>
      <charset val="204"/>
    </font>
    <font>
      <sz val="10"/>
      <color theme="0" tint="-4.9989318521683403E-2"/>
      <name val="Tahoma"/>
      <family val="2"/>
      <charset val="204"/>
    </font>
    <font>
      <i/>
      <sz val="14"/>
      <name val="Tahoma"/>
      <family val="2"/>
      <charset val="204"/>
    </font>
    <font>
      <sz val="14"/>
      <name val="Tahoma"/>
      <family val="2"/>
      <charset val="204"/>
    </font>
    <font>
      <sz val="13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2" fontId="4" fillId="0" borderId="0" xfId="0" applyNumberFormat="1" applyFont="1"/>
    <xf numFmtId="0" fontId="2" fillId="0" borderId="6" xfId="0" applyFont="1" applyFill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0" xfId="0" applyFont="1" applyFill="1"/>
    <xf numFmtId="165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/>
    <xf numFmtId="2" fontId="4" fillId="2" borderId="0" xfId="0" applyNumberFormat="1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vertical="center" wrapText="1"/>
    </xf>
    <xf numFmtId="167" fontId="6" fillId="0" borderId="0" xfId="0" applyNumberFormat="1" applyFont="1" applyBorder="1" applyAlignment="1">
      <alignment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8" fontId="1" fillId="0" borderId="0" xfId="0" applyNumberFormat="1" applyFont="1" applyBorder="1"/>
    <xf numFmtId="166" fontId="1" fillId="0" borderId="0" xfId="0" applyNumberFormat="1" applyFont="1" applyBorder="1" applyAlignment="1">
      <alignment vertical="center"/>
    </xf>
    <xf numFmtId="165" fontId="1" fillId="0" borderId="0" xfId="0" applyNumberFormat="1" applyFont="1" applyBorder="1"/>
    <xf numFmtId="0" fontId="6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9" fontId="12" fillId="0" borderId="13" xfId="0" applyNumberFormat="1" applyFont="1" applyFill="1" applyBorder="1" applyAlignment="1">
      <alignment horizontal="center" vertical="center"/>
    </xf>
    <xf numFmtId="169" fontId="2" fillId="0" borderId="6" xfId="0" applyNumberFormat="1" applyFont="1" applyFill="1" applyBorder="1" applyAlignment="1">
      <alignment horizontal="center" vertical="center"/>
    </xf>
    <xf numFmtId="169" fontId="12" fillId="0" borderId="8" xfId="0" applyNumberFormat="1" applyFont="1" applyFill="1" applyBorder="1" applyAlignment="1">
      <alignment horizontal="center" vertical="center"/>
    </xf>
    <xf numFmtId="169" fontId="2" fillId="0" borderId="7" xfId="0" applyNumberFormat="1" applyFont="1" applyFill="1" applyBorder="1" applyAlignment="1">
      <alignment horizontal="center" vertical="center"/>
    </xf>
    <xf numFmtId="169" fontId="12" fillId="0" borderId="4" xfId="0" applyNumberFormat="1" applyFont="1" applyFill="1" applyBorder="1" applyAlignment="1">
      <alignment horizontal="center" vertical="center"/>
    </xf>
    <xf numFmtId="169" fontId="2" fillId="0" borderId="5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 wrapText="1"/>
    </xf>
    <xf numFmtId="169" fontId="12" fillId="0" borderId="2" xfId="0" applyNumberFormat="1" applyFont="1" applyFill="1" applyBorder="1" applyAlignment="1">
      <alignment horizontal="center" vertical="center"/>
    </xf>
    <xf numFmtId="169" fontId="12" fillId="0" borderId="21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69" fontId="2" fillId="0" borderId="27" xfId="0" applyNumberFormat="1" applyFont="1" applyFill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169" fontId="2" fillId="0" borderId="2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/>
    </xf>
    <xf numFmtId="169" fontId="2" fillId="0" borderId="6" xfId="0" applyNumberFormat="1" applyFont="1" applyFill="1" applyBorder="1" applyAlignment="1">
      <alignment horizontal="center" vertical="center" wrapText="1"/>
    </xf>
    <xf numFmtId="169" fontId="2" fillId="0" borderId="7" xfId="0" applyNumberFormat="1" applyFont="1" applyFill="1" applyBorder="1" applyAlignment="1">
      <alignment horizontal="center" vertical="center" wrapText="1"/>
    </xf>
    <xf numFmtId="169" fontId="2" fillId="0" borderId="8" xfId="0" applyNumberFormat="1" applyFont="1" applyFill="1" applyBorder="1" applyAlignment="1">
      <alignment horizontal="center" vertical="center" wrapText="1"/>
    </xf>
    <xf numFmtId="169" fontId="12" fillId="0" borderId="7" xfId="0" applyNumberFormat="1" applyFont="1" applyFill="1" applyBorder="1" applyAlignment="1">
      <alignment horizontal="center" vertical="center" wrapText="1"/>
    </xf>
    <xf numFmtId="169" fontId="12" fillId="0" borderId="8" xfId="0" applyNumberFormat="1" applyFont="1" applyFill="1" applyBorder="1" applyAlignment="1">
      <alignment horizontal="center" vertical="center" wrapText="1"/>
    </xf>
    <xf numFmtId="169" fontId="13" fillId="0" borderId="6" xfId="0" applyNumberFormat="1" applyFont="1" applyFill="1" applyBorder="1" applyAlignment="1">
      <alignment horizontal="center" vertical="center" wrapText="1"/>
    </xf>
    <xf numFmtId="169" fontId="14" fillId="0" borderId="7" xfId="0" applyNumberFormat="1" applyFont="1" applyFill="1" applyBorder="1" applyAlignment="1">
      <alignment horizontal="center" vertical="center" wrapText="1"/>
    </xf>
    <xf numFmtId="169" fontId="14" fillId="0" borderId="8" xfId="0" applyNumberFormat="1" applyFont="1" applyFill="1" applyBorder="1" applyAlignment="1">
      <alignment horizontal="center" vertical="center" wrapText="1"/>
    </xf>
    <xf numFmtId="169" fontId="13" fillId="0" borderId="7" xfId="0" applyNumberFormat="1" applyFont="1" applyFill="1" applyBorder="1" applyAlignment="1">
      <alignment horizontal="center" vertical="center" wrapText="1"/>
    </xf>
    <xf numFmtId="169" fontId="13" fillId="0" borderId="8" xfId="0" applyNumberFormat="1" applyFont="1" applyFill="1" applyBorder="1" applyAlignment="1">
      <alignment horizontal="center" vertical="center" wrapText="1"/>
    </xf>
    <xf numFmtId="169" fontId="12" fillId="0" borderId="9" xfId="0" applyNumberFormat="1" applyFont="1" applyFill="1" applyBorder="1" applyAlignment="1">
      <alignment horizontal="center" vertical="center"/>
    </xf>
    <xf numFmtId="169" fontId="12" fillId="0" borderId="24" xfId="0" applyNumberFormat="1" applyFont="1" applyFill="1" applyBorder="1" applyAlignment="1">
      <alignment horizontal="center" vertical="center" wrapText="1"/>
    </xf>
    <xf numFmtId="4" fontId="12" fillId="0" borderId="23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169" fontId="12" fillId="0" borderId="25" xfId="0" applyNumberFormat="1" applyFont="1" applyFill="1" applyBorder="1" applyAlignment="1">
      <alignment horizontal="center" vertical="center" wrapText="1"/>
    </xf>
    <xf numFmtId="169" fontId="12" fillId="0" borderId="9" xfId="0" applyNumberFormat="1" applyFont="1" applyFill="1" applyBorder="1" applyAlignment="1">
      <alignment horizontal="center" vertical="center" wrapText="1"/>
    </xf>
    <xf numFmtId="169" fontId="12" fillId="0" borderId="23" xfId="0" applyNumberFormat="1" applyFont="1" applyBorder="1" applyAlignment="1">
      <alignment horizontal="center" vertical="center" wrapText="1"/>
    </xf>
    <xf numFmtId="169" fontId="12" fillId="0" borderId="7" xfId="0" applyNumberFormat="1" applyFont="1" applyBorder="1" applyAlignment="1">
      <alignment horizontal="center" vertical="center" wrapText="1"/>
    </xf>
    <xf numFmtId="169" fontId="12" fillId="0" borderId="9" xfId="0" applyNumberFormat="1" applyFont="1" applyBorder="1" applyAlignment="1">
      <alignment horizontal="center" vertical="center" wrapText="1"/>
    </xf>
    <xf numFmtId="169" fontId="12" fillId="0" borderId="23" xfId="0" applyNumberFormat="1" applyFont="1" applyFill="1" applyBorder="1" applyAlignment="1">
      <alignment horizontal="center" vertical="center" wrapText="1"/>
    </xf>
    <xf numFmtId="169" fontId="14" fillId="0" borderId="25" xfId="0" applyNumberFormat="1" applyFont="1" applyFill="1" applyBorder="1" applyAlignment="1">
      <alignment horizontal="center" vertical="center" wrapText="1"/>
    </xf>
    <xf numFmtId="169" fontId="14" fillId="0" borderId="9" xfId="0" applyNumberFormat="1" applyFont="1" applyFill="1" applyBorder="1" applyAlignment="1">
      <alignment horizontal="center" vertical="center" wrapText="1"/>
    </xf>
    <xf numFmtId="169" fontId="14" fillId="0" borderId="23" xfId="0" applyNumberFormat="1" applyFont="1" applyFill="1" applyBorder="1" applyAlignment="1">
      <alignment horizontal="center" vertical="center" wrapText="1"/>
    </xf>
    <xf numFmtId="169" fontId="12" fillId="0" borderId="23" xfId="0" applyNumberFormat="1" applyFont="1" applyFill="1" applyBorder="1" applyAlignment="1">
      <alignment horizontal="center" vertical="center"/>
    </xf>
    <xf numFmtId="169" fontId="12" fillId="0" borderId="7" xfId="0" applyNumberFormat="1" applyFont="1" applyFill="1" applyBorder="1" applyAlignment="1">
      <alignment horizontal="center" vertical="center"/>
    </xf>
    <xf numFmtId="169" fontId="12" fillId="0" borderId="26" xfId="0" applyNumberFormat="1" applyFont="1" applyFill="1" applyBorder="1" applyAlignment="1">
      <alignment horizontal="center" vertical="center"/>
    </xf>
    <xf numFmtId="169" fontId="12" fillId="0" borderId="1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69" fontId="2" fillId="0" borderId="9" xfId="0" applyNumberFormat="1" applyFont="1" applyFill="1" applyBorder="1" applyAlignment="1">
      <alignment horizontal="center" vertical="center" wrapText="1"/>
    </xf>
    <xf numFmtId="169" fontId="2" fillId="0" borderId="6" xfId="0" applyNumberFormat="1" applyFont="1" applyBorder="1" applyAlignment="1">
      <alignment horizontal="center" vertical="center" wrapText="1"/>
    </xf>
    <xf numFmtId="169" fontId="2" fillId="0" borderId="7" xfId="0" applyNumberFormat="1" applyFont="1" applyBorder="1" applyAlignment="1">
      <alignment horizontal="center" vertical="center" wrapText="1"/>
    </xf>
    <xf numFmtId="169" fontId="2" fillId="0" borderId="9" xfId="0" applyNumberFormat="1" applyFont="1" applyBorder="1" applyAlignment="1">
      <alignment horizontal="center" vertical="center" wrapText="1"/>
    </xf>
    <xf numFmtId="165" fontId="16" fillId="0" borderId="6" xfId="0" applyNumberFormat="1" applyFont="1" applyFill="1" applyBorder="1" applyAlignment="1">
      <alignment horizontal="center" vertical="center" wrapText="1"/>
    </xf>
    <xf numFmtId="165" fontId="17" fillId="0" borderId="7" xfId="0" applyNumberFormat="1" applyFont="1" applyFill="1" applyBorder="1" applyAlignment="1">
      <alignment horizontal="center" vertical="center" wrapText="1"/>
    </xf>
    <xf numFmtId="165" fontId="16" fillId="0" borderId="9" xfId="0" applyNumberFormat="1" applyFont="1" applyFill="1" applyBorder="1" applyAlignment="1">
      <alignment horizontal="center" vertical="center" wrapText="1"/>
    </xf>
    <xf numFmtId="169" fontId="2" fillId="0" borderId="3" xfId="0" applyNumberFormat="1" applyFont="1" applyFill="1" applyBorder="1" applyAlignment="1">
      <alignment horizontal="center" vertical="center"/>
    </xf>
    <xf numFmtId="169" fontId="2" fillId="0" borderId="4" xfId="0" applyNumberFormat="1" applyFont="1" applyFill="1" applyBorder="1" applyAlignment="1">
      <alignment horizontal="center" vertical="center"/>
    </xf>
    <xf numFmtId="169" fontId="2" fillId="0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169" fontId="2" fillId="0" borderId="8" xfId="0" applyNumberFormat="1" applyFont="1" applyBorder="1" applyAlignment="1">
      <alignment horizontal="center" vertical="center" wrapText="1"/>
    </xf>
    <xf numFmtId="169" fontId="11" fillId="0" borderId="6" xfId="0" applyNumberFormat="1" applyFont="1" applyFill="1" applyBorder="1" applyAlignment="1">
      <alignment horizontal="center" vertical="center" wrapText="1"/>
    </xf>
    <xf numFmtId="169" fontId="11" fillId="0" borderId="7" xfId="0" applyNumberFormat="1" applyFont="1" applyFill="1" applyBorder="1" applyAlignment="1">
      <alignment horizontal="center" vertical="center" wrapText="1"/>
    </xf>
    <xf numFmtId="169" fontId="2" fillId="0" borderId="8" xfId="0" applyNumberFormat="1" applyFont="1" applyFill="1" applyBorder="1" applyAlignment="1">
      <alignment horizontal="center" vertical="center"/>
    </xf>
    <xf numFmtId="169" fontId="9" fillId="0" borderId="6" xfId="0" applyNumberFormat="1" applyFont="1" applyFill="1" applyBorder="1" applyAlignment="1">
      <alignment horizontal="center" vertical="center" wrapText="1"/>
    </xf>
    <xf numFmtId="169" fontId="9" fillId="0" borderId="7" xfId="0" applyNumberFormat="1" applyFont="1" applyFill="1" applyBorder="1" applyAlignment="1">
      <alignment horizontal="center" vertical="center" wrapText="1"/>
    </xf>
    <xf numFmtId="169" fontId="18" fillId="0" borderId="3" xfId="0" applyNumberFormat="1" applyFont="1" applyFill="1" applyBorder="1" applyAlignment="1">
      <alignment horizontal="center" vertical="center"/>
    </xf>
    <xf numFmtId="169" fontId="18" fillId="0" borderId="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38"/>
  <sheetViews>
    <sheetView tabSelected="1" zoomScale="60" zoomScaleNormal="60" zoomScaleSheetLayoutView="70" workbookViewId="0">
      <selection activeCell="V15" sqref="V15"/>
    </sheetView>
  </sheetViews>
  <sheetFormatPr defaultColWidth="8.85546875" defaultRowHeight="12.75" x14ac:dyDescent="0.2"/>
  <cols>
    <col min="1" max="1" width="32.140625" style="3" customWidth="1"/>
    <col min="2" max="2" width="14.28515625" style="8" customWidth="1"/>
    <col min="3" max="5" width="15.140625" style="8" customWidth="1"/>
    <col min="6" max="8" width="15.140625" style="3" customWidth="1"/>
    <col min="9" max="11" width="12.140625" style="39" customWidth="1"/>
    <col min="12" max="12" width="12.140625" style="3" customWidth="1"/>
    <col min="13" max="14" width="12.140625" style="39" customWidth="1"/>
    <col min="15" max="15" width="17.140625" style="39" customWidth="1"/>
    <col min="16" max="16" width="17.42578125" style="40" hidden="1" customWidth="1"/>
    <col min="17" max="17" width="3.5703125" style="40" hidden="1" customWidth="1"/>
    <col min="18" max="16384" width="8.85546875" style="3"/>
  </cols>
  <sheetData>
    <row r="2" spans="1:17" x14ac:dyDescent="0.2">
      <c r="A2" s="1"/>
      <c r="B2" s="2"/>
      <c r="C2" s="2"/>
      <c r="D2" s="2"/>
      <c r="E2" s="2"/>
      <c r="F2" s="1"/>
      <c r="G2" s="1"/>
    </row>
    <row r="3" spans="1:17" x14ac:dyDescent="0.2">
      <c r="A3" s="1"/>
      <c r="B3" s="2"/>
      <c r="C3" s="2"/>
      <c r="D3" s="2"/>
      <c r="E3" s="2"/>
      <c r="F3" s="1"/>
      <c r="G3" s="1"/>
    </row>
    <row r="4" spans="1:17" ht="50.45" customHeight="1" x14ac:dyDescent="0.2">
      <c r="A4" s="121" t="s">
        <v>29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7" ht="13.5" thickBot="1" x14ac:dyDescent="0.25">
      <c r="A5" s="4"/>
      <c r="B5" s="5"/>
      <c r="C5" s="5"/>
      <c r="D5" s="5"/>
      <c r="E5" s="5"/>
      <c r="F5" s="6"/>
      <c r="G5" s="7"/>
      <c r="H5" s="7"/>
      <c r="I5" s="7"/>
      <c r="J5" s="7"/>
    </row>
    <row r="6" spans="1:17" ht="41.45" customHeight="1" thickBot="1" x14ac:dyDescent="0.25">
      <c r="A6" s="29" t="s">
        <v>0</v>
      </c>
      <c r="B6" s="30" t="s">
        <v>1</v>
      </c>
      <c r="C6" s="36" t="s">
        <v>2</v>
      </c>
      <c r="D6" s="37" t="s">
        <v>3</v>
      </c>
      <c r="E6" s="46" t="s">
        <v>4</v>
      </c>
      <c r="F6" s="36" t="s">
        <v>18</v>
      </c>
      <c r="G6" s="37" t="s">
        <v>19</v>
      </c>
      <c r="H6" s="60" t="s">
        <v>20</v>
      </c>
      <c r="I6" s="56" t="s">
        <v>22</v>
      </c>
      <c r="J6" s="57" t="s">
        <v>23</v>
      </c>
      <c r="K6" s="58" t="s">
        <v>24</v>
      </c>
      <c r="L6" s="59" t="s">
        <v>25</v>
      </c>
      <c r="M6" s="57" t="s">
        <v>26</v>
      </c>
      <c r="N6" s="70" t="s">
        <v>27</v>
      </c>
      <c r="O6" s="71" t="s">
        <v>28</v>
      </c>
    </row>
    <row r="7" spans="1:17" ht="44.45" customHeight="1" thickBot="1" x14ac:dyDescent="0.25">
      <c r="A7" s="28" t="s">
        <v>5</v>
      </c>
      <c r="B7" s="31" t="s">
        <v>6</v>
      </c>
      <c r="C7" s="75">
        <v>6124.7</v>
      </c>
      <c r="D7" s="76">
        <v>5643.1</v>
      </c>
      <c r="E7" s="77">
        <v>5569.6000000000013</v>
      </c>
      <c r="F7" s="92">
        <v>4347.7</v>
      </c>
      <c r="G7" s="61">
        <v>3406.400000000001</v>
      </c>
      <c r="H7" s="69">
        <v>1683.9</v>
      </c>
      <c r="I7" s="67">
        <v>704.5</v>
      </c>
      <c r="J7" s="61">
        <v>649</v>
      </c>
      <c r="K7" s="69">
        <v>2067.6</v>
      </c>
      <c r="L7" s="67">
        <v>4086.4</v>
      </c>
      <c r="M7" s="61">
        <v>5510.2</v>
      </c>
      <c r="N7" s="68">
        <v>5871.3</v>
      </c>
      <c r="O7" s="72">
        <f>SUM(C7:N7)</f>
        <v>45664.4</v>
      </c>
      <c r="P7" s="41"/>
    </row>
    <row r="8" spans="1:17" ht="44.45" customHeight="1" thickBot="1" x14ac:dyDescent="0.25">
      <c r="A8" s="24" t="s">
        <v>7</v>
      </c>
      <c r="B8" s="32" t="s">
        <v>6</v>
      </c>
      <c r="C8" s="78">
        <v>93</v>
      </c>
      <c r="D8" s="79">
        <v>58</v>
      </c>
      <c r="E8" s="80">
        <v>54</v>
      </c>
      <c r="F8" s="93">
        <v>53</v>
      </c>
      <c r="G8" s="79">
        <v>39</v>
      </c>
      <c r="H8" s="94">
        <v>22</v>
      </c>
      <c r="I8" s="108">
        <v>9</v>
      </c>
      <c r="J8" s="109">
        <v>10</v>
      </c>
      <c r="K8" s="110">
        <v>17</v>
      </c>
      <c r="L8" s="108">
        <v>48</v>
      </c>
      <c r="M8" s="109">
        <v>53</v>
      </c>
      <c r="N8" s="124">
        <v>82</v>
      </c>
      <c r="O8" s="72">
        <f t="shared" ref="O8:O17" si="0">SUM(C8:N8)</f>
        <v>538</v>
      </c>
      <c r="P8" s="41"/>
    </row>
    <row r="9" spans="1:17" s="10" customFormat="1" ht="44.45" customHeight="1" thickBot="1" x14ac:dyDescent="0.25">
      <c r="A9" s="25" t="s">
        <v>8</v>
      </c>
      <c r="B9" s="33" t="s">
        <v>6</v>
      </c>
      <c r="C9" s="81">
        <f>C7-C8</f>
        <v>6031.7</v>
      </c>
      <c r="D9" s="82">
        <f>D7-D8</f>
        <v>5585.1</v>
      </c>
      <c r="E9" s="83">
        <f>E7-E8</f>
        <v>5515.6000000000013</v>
      </c>
      <c r="F9" s="95">
        <f t="shared" ref="F9:H9" si="1">F7-F8</f>
        <v>4294.7</v>
      </c>
      <c r="G9" s="96">
        <f t="shared" si="1"/>
        <v>3367.400000000001</v>
      </c>
      <c r="H9" s="96">
        <f t="shared" si="1"/>
        <v>1661.9</v>
      </c>
      <c r="I9" s="81">
        <f t="shared" ref="I9:M9" si="2">I7-I8</f>
        <v>695.5</v>
      </c>
      <c r="J9" s="82">
        <f t="shared" si="2"/>
        <v>639</v>
      </c>
      <c r="K9" s="111">
        <f t="shared" si="2"/>
        <v>2050.6</v>
      </c>
      <c r="L9" s="81">
        <f t="shared" si="2"/>
        <v>4038.4</v>
      </c>
      <c r="M9" s="82">
        <f t="shared" si="2"/>
        <v>5457.2</v>
      </c>
      <c r="N9" s="83">
        <f t="shared" ref="N9" si="3">N7-N8</f>
        <v>5789.3</v>
      </c>
      <c r="O9" s="72">
        <f t="shared" si="0"/>
        <v>45126.400000000001</v>
      </c>
      <c r="P9" s="41"/>
      <c r="Q9" s="42"/>
    </row>
    <row r="10" spans="1:17" s="10" customFormat="1" ht="51" customHeight="1" thickBot="1" x14ac:dyDescent="0.25">
      <c r="A10" s="25" t="s">
        <v>16</v>
      </c>
      <c r="B10" s="33" t="s">
        <v>6</v>
      </c>
      <c r="C10" s="81">
        <v>566</v>
      </c>
      <c r="D10" s="82">
        <v>511</v>
      </c>
      <c r="E10" s="83">
        <v>566</v>
      </c>
      <c r="F10" s="97">
        <v>548</v>
      </c>
      <c r="G10" s="98">
        <v>566</v>
      </c>
      <c r="H10" s="99">
        <v>548</v>
      </c>
      <c r="I10" s="112">
        <v>184</v>
      </c>
      <c r="J10" s="113">
        <v>184</v>
      </c>
      <c r="K10" s="114">
        <v>548</v>
      </c>
      <c r="L10" s="112">
        <v>566</v>
      </c>
      <c r="M10" s="113">
        <v>548</v>
      </c>
      <c r="N10" s="125">
        <v>566</v>
      </c>
      <c r="O10" s="72">
        <f t="shared" si="0"/>
        <v>5901</v>
      </c>
      <c r="P10" s="41"/>
      <c r="Q10" s="42"/>
    </row>
    <row r="11" spans="1:17" s="10" customFormat="1" ht="51" customHeight="1" thickBot="1" x14ac:dyDescent="0.25">
      <c r="A11" s="25" t="s">
        <v>9</v>
      </c>
      <c r="B11" s="33" t="s">
        <v>6</v>
      </c>
      <c r="C11" s="81">
        <f>C9-C10</f>
        <v>5465.7</v>
      </c>
      <c r="D11" s="84">
        <f>D9-D10</f>
        <v>5074.1000000000004</v>
      </c>
      <c r="E11" s="85">
        <f>E9-E10</f>
        <v>4949.6000000000013</v>
      </c>
      <c r="F11" s="95">
        <f t="shared" ref="F11:H11" si="4">F9-F10</f>
        <v>3746.7</v>
      </c>
      <c r="G11" s="96">
        <f t="shared" si="4"/>
        <v>2801.400000000001</v>
      </c>
      <c r="H11" s="96">
        <f t="shared" si="4"/>
        <v>1113.9000000000001</v>
      </c>
      <c r="I11" s="81">
        <f t="shared" ref="I11:M11" si="5">I9-I10</f>
        <v>511.5</v>
      </c>
      <c r="J11" s="82">
        <f t="shared" si="5"/>
        <v>455</v>
      </c>
      <c r="K11" s="111">
        <f t="shared" si="5"/>
        <v>1502.6</v>
      </c>
      <c r="L11" s="81">
        <f t="shared" si="5"/>
        <v>3472.4</v>
      </c>
      <c r="M11" s="82">
        <f t="shared" si="5"/>
        <v>4909.2</v>
      </c>
      <c r="N11" s="83">
        <f t="shared" ref="N11" si="6">N9-N10</f>
        <v>5223.3</v>
      </c>
      <c r="O11" s="72">
        <f t="shared" si="0"/>
        <v>39225.400000000009</v>
      </c>
      <c r="P11" s="41"/>
      <c r="Q11" s="42"/>
    </row>
    <row r="12" spans="1:17" s="10" customFormat="1" ht="44.45" customHeight="1" thickBot="1" x14ac:dyDescent="0.25">
      <c r="A12" s="25" t="s">
        <v>10</v>
      </c>
      <c r="B12" s="33" t="s">
        <v>6</v>
      </c>
      <c r="C12" s="81">
        <v>485.52699999999999</v>
      </c>
      <c r="D12" s="84">
        <v>522.37900000000002</v>
      </c>
      <c r="E12" s="83">
        <v>555.10699999999997</v>
      </c>
      <c r="F12" s="100">
        <v>473.15100000000001</v>
      </c>
      <c r="G12" s="84">
        <v>442.14699999999999</v>
      </c>
      <c r="H12" s="96">
        <v>209.29599999999999</v>
      </c>
      <c r="I12" s="81">
        <v>110.91500000000001</v>
      </c>
      <c r="J12" s="82">
        <v>110.19</v>
      </c>
      <c r="K12" s="111">
        <v>78.701999999999998</v>
      </c>
      <c r="L12" s="81">
        <v>106.092</v>
      </c>
      <c r="M12" s="82">
        <v>133.154</v>
      </c>
      <c r="N12" s="128">
        <v>185.84</v>
      </c>
      <c r="O12" s="72">
        <f t="shared" si="0"/>
        <v>3412.5</v>
      </c>
      <c r="P12" s="41"/>
      <c r="Q12" s="42"/>
    </row>
    <row r="13" spans="1:17" s="10" customFormat="1" ht="44.45" customHeight="1" thickBot="1" x14ac:dyDescent="0.25">
      <c r="A13" s="26" t="s">
        <v>21</v>
      </c>
      <c r="B13" s="38" t="s">
        <v>6</v>
      </c>
      <c r="C13" s="86">
        <f t="shared" ref="C13:M13" si="7">C12-C14</f>
        <v>464.47800000000001</v>
      </c>
      <c r="D13" s="87">
        <f t="shared" si="7"/>
        <v>484.84500000000003</v>
      </c>
      <c r="E13" s="88">
        <f t="shared" si="7"/>
        <v>519.86099999999999</v>
      </c>
      <c r="F13" s="101">
        <f t="shared" si="7"/>
        <v>442.43600000000004</v>
      </c>
      <c r="G13" s="102">
        <f t="shared" si="7"/>
        <v>413.71600000000001</v>
      </c>
      <c r="H13" s="102">
        <f t="shared" si="7"/>
        <v>196.97499999999999</v>
      </c>
      <c r="I13" s="102">
        <f t="shared" si="7"/>
        <v>105.84200000000001</v>
      </c>
      <c r="J13" s="102">
        <f t="shared" si="7"/>
        <v>95.86099999999999</v>
      </c>
      <c r="K13" s="102">
        <f t="shared" si="7"/>
        <v>67.057000000000002</v>
      </c>
      <c r="L13" s="126">
        <f t="shared" si="7"/>
        <v>90.817999999999998</v>
      </c>
      <c r="M13" s="127">
        <f t="shared" si="7"/>
        <v>117.50099999999999</v>
      </c>
      <c r="N13" s="90">
        <f t="shared" ref="N13" si="8">N12-N14</f>
        <v>160.941</v>
      </c>
      <c r="O13" s="72">
        <f t="shared" si="0"/>
        <v>3160.3310000000001</v>
      </c>
      <c r="P13" s="41"/>
      <c r="Q13" s="42"/>
    </row>
    <row r="14" spans="1:17" s="23" customFormat="1" ht="32.450000000000003" customHeight="1" thickBot="1" x14ac:dyDescent="0.25">
      <c r="A14" s="26" t="s">
        <v>17</v>
      </c>
      <c r="B14" s="34" t="s">
        <v>6</v>
      </c>
      <c r="C14" s="86">
        <v>21.048999999999999</v>
      </c>
      <c r="D14" s="89">
        <v>37.533999999999999</v>
      </c>
      <c r="E14" s="90">
        <v>35.246000000000002</v>
      </c>
      <c r="F14" s="103">
        <v>30.715</v>
      </c>
      <c r="G14" s="87">
        <v>28.431000000000001</v>
      </c>
      <c r="H14" s="102">
        <v>12.321</v>
      </c>
      <c r="I14" s="115">
        <v>5.0730000000000004</v>
      </c>
      <c r="J14" s="116">
        <v>14.329000000000001</v>
      </c>
      <c r="K14" s="117">
        <v>11.645</v>
      </c>
      <c r="L14" s="129">
        <v>15.273999999999999</v>
      </c>
      <c r="M14" s="130">
        <v>15.653</v>
      </c>
      <c r="N14" s="90">
        <v>24.899000000000001</v>
      </c>
      <c r="O14" s="72">
        <f t="shared" si="0"/>
        <v>252.16900000000004</v>
      </c>
      <c r="P14" s="41"/>
      <c r="Q14" s="43"/>
    </row>
    <row r="15" spans="1:17" s="10" customFormat="1" ht="49.15" customHeight="1" thickBot="1" x14ac:dyDescent="0.25">
      <c r="A15" s="25" t="s">
        <v>15</v>
      </c>
      <c r="B15" s="33" t="s">
        <v>6</v>
      </c>
      <c r="C15" s="81">
        <f>C11-C13</f>
        <v>5001.2219999999998</v>
      </c>
      <c r="D15" s="82">
        <f t="shared" ref="D15:N15" si="9">D11-D13</f>
        <v>4589.2550000000001</v>
      </c>
      <c r="E15" s="83">
        <f t="shared" si="9"/>
        <v>4429.7390000000014</v>
      </c>
      <c r="F15" s="95">
        <f t="shared" si="9"/>
        <v>3304.2639999999997</v>
      </c>
      <c r="G15" s="84">
        <f t="shared" si="9"/>
        <v>2387.6840000000011</v>
      </c>
      <c r="H15" s="95">
        <f t="shared" si="9"/>
        <v>916.92500000000007</v>
      </c>
      <c r="I15" s="81">
        <f t="shared" si="9"/>
        <v>405.65800000000002</v>
      </c>
      <c r="J15" s="82">
        <f t="shared" si="9"/>
        <v>359.13900000000001</v>
      </c>
      <c r="K15" s="111">
        <f t="shared" si="9"/>
        <v>1435.5429999999999</v>
      </c>
      <c r="L15" s="81">
        <f t="shared" si="9"/>
        <v>3381.5819999999999</v>
      </c>
      <c r="M15" s="82">
        <f t="shared" si="9"/>
        <v>4791.6989999999996</v>
      </c>
      <c r="N15" s="83">
        <f t="shared" si="9"/>
        <v>5062.3590000000004</v>
      </c>
      <c r="O15" s="72">
        <f t="shared" si="0"/>
        <v>36065.069000000003</v>
      </c>
      <c r="P15" s="41"/>
      <c r="Q15" s="42"/>
    </row>
    <row r="16" spans="1:17" s="10" customFormat="1" ht="44.45" customHeight="1" thickBot="1" x14ac:dyDescent="0.25">
      <c r="A16" s="25" t="s">
        <v>11</v>
      </c>
      <c r="B16" s="33" t="s">
        <v>12</v>
      </c>
      <c r="C16" s="62">
        <v>909.88</v>
      </c>
      <c r="D16" s="64">
        <v>805.55</v>
      </c>
      <c r="E16" s="63">
        <v>783.75</v>
      </c>
      <c r="F16" s="104">
        <v>632.41999999999996</v>
      </c>
      <c r="G16" s="105">
        <v>515.66</v>
      </c>
      <c r="H16" s="91">
        <v>236.9</v>
      </c>
      <c r="I16" s="81">
        <v>79.95</v>
      </c>
      <c r="J16" s="82">
        <v>100.05</v>
      </c>
      <c r="K16" s="111">
        <v>339.44</v>
      </c>
      <c r="L16" s="62">
        <v>564.24</v>
      </c>
      <c r="M16" s="64">
        <v>734.83</v>
      </c>
      <c r="N16" s="83">
        <v>763.59</v>
      </c>
      <c r="O16" s="72">
        <f t="shared" si="0"/>
        <v>6466.2599999999993</v>
      </c>
      <c r="P16" s="41"/>
      <c r="Q16" s="42"/>
    </row>
    <row r="17" spans="1:47" ht="44.45" customHeight="1" thickBot="1" x14ac:dyDescent="0.25">
      <c r="A17" s="27" t="s">
        <v>13</v>
      </c>
      <c r="B17" s="35" t="s">
        <v>14</v>
      </c>
      <c r="C17" s="65">
        <v>772</v>
      </c>
      <c r="D17" s="65">
        <v>681</v>
      </c>
      <c r="E17" s="66">
        <v>661</v>
      </c>
      <c r="F17" s="106">
        <v>534</v>
      </c>
      <c r="G17" s="65">
        <v>437</v>
      </c>
      <c r="H17" s="107">
        <v>201</v>
      </c>
      <c r="I17" s="118">
        <v>68</v>
      </c>
      <c r="J17" s="119">
        <v>85</v>
      </c>
      <c r="K17" s="120">
        <v>288</v>
      </c>
      <c r="L17" s="131">
        <v>477</v>
      </c>
      <c r="M17" s="132">
        <v>622</v>
      </c>
      <c r="N17" s="66">
        <v>644</v>
      </c>
      <c r="O17" s="72">
        <f t="shared" si="0"/>
        <v>5470</v>
      </c>
      <c r="P17" s="41"/>
    </row>
    <row r="18" spans="1:47" x14ac:dyDescent="0.2">
      <c r="A18" s="11"/>
      <c r="B18" s="12"/>
      <c r="C18" s="13"/>
      <c r="D18" s="13"/>
      <c r="E18" s="13"/>
      <c r="F18" s="6"/>
      <c r="G18" s="7"/>
      <c r="H18" s="7"/>
      <c r="I18" s="7"/>
      <c r="J18" s="7"/>
    </row>
    <row r="19" spans="1:47" ht="14.25" hidden="1" x14ac:dyDescent="0.2">
      <c r="A19" s="21"/>
      <c r="B19" s="14"/>
      <c r="C19" s="12">
        <v>8250</v>
      </c>
      <c r="D19" s="12">
        <v>8250</v>
      </c>
      <c r="E19" s="12">
        <v>8260</v>
      </c>
      <c r="F19" s="15">
        <v>8240</v>
      </c>
      <c r="G19" s="1">
        <v>8230</v>
      </c>
      <c r="H19" s="3">
        <v>8220</v>
      </c>
      <c r="I19" s="39">
        <v>8260</v>
      </c>
      <c r="J19" s="39">
        <v>8280</v>
      </c>
      <c r="K19" s="39">
        <v>8270</v>
      </c>
      <c r="L19" s="3">
        <v>8290</v>
      </c>
      <c r="M19" s="39">
        <v>8260</v>
      </c>
      <c r="N19" s="39">
        <v>8260</v>
      </c>
    </row>
    <row r="20" spans="1:47" ht="14.25" hidden="1" x14ac:dyDescent="0.2">
      <c r="A20" s="21"/>
      <c r="B20" s="14"/>
      <c r="C20" s="47">
        <v>1.1786000000000001</v>
      </c>
      <c r="D20" s="47">
        <v>1.1786000000000001</v>
      </c>
      <c r="E20" s="48">
        <v>1.18</v>
      </c>
      <c r="F20" s="52">
        <v>1.1771</v>
      </c>
      <c r="G20" s="53">
        <v>1.1757</v>
      </c>
      <c r="H20" s="53">
        <v>1.1741999999999999</v>
      </c>
      <c r="I20" s="53">
        <v>1.18</v>
      </c>
      <c r="J20" s="53">
        <v>1.1829000000000001</v>
      </c>
      <c r="K20" s="53">
        <v>1.1814</v>
      </c>
      <c r="L20" s="51">
        <v>1.1841999999999999</v>
      </c>
      <c r="M20" s="51">
        <f>M19/7000</f>
        <v>1.18</v>
      </c>
      <c r="N20" s="51">
        <v>1.18</v>
      </c>
    </row>
    <row r="21" spans="1:47" ht="17.45" hidden="1" customHeight="1" x14ac:dyDescent="0.2">
      <c r="A21" s="21"/>
      <c r="B21" s="14"/>
      <c r="C21" s="49">
        <f>C20*D16</f>
        <v>949.42123000000004</v>
      </c>
      <c r="D21" s="50">
        <f>D17*D20</f>
        <v>802.62660000000005</v>
      </c>
      <c r="E21" s="12">
        <f>E20*E17</f>
        <v>779.9799999999999</v>
      </c>
      <c r="F21" s="52">
        <f>F20*F17</f>
        <v>628.57140000000004</v>
      </c>
      <c r="G21" s="53">
        <f>G20*G17</f>
        <v>513.78089999999997</v>
      </c>
      <c r="H21" s="53">
        <f t="shared" ref="H21:N21" si="10">H20*H17</f>
        <v>236.01419999999999</v>
      </c>
      <c r="I21" s="53">
        <f t="shared" si="10"/>
        <v>80.239999999999995</v>
      </c>
      <c r="J21" s="53">
        <f t="shared" si="10"/>
        <v>100.54650000000001</v>
      </c>
      <c r="K21" s="53">
        <f t="shared" si="10"/>
        <v>340.2432</v>
      </c>
      <c r="L21" s="53">
        <f t="shared" si="10"/>
        <v>564.86339999999996</v>
      </c>
      <c r="M21" s="53">
        <f t="shared" si="10"/>
        <v>733.95999999999992</v>
      </c>
      <c r="N21" s="53">
        <f t="shared" si="10"/>
        <v>759.92</v>
      </c>
      <c r="O21" s="7"/>
      <c r="P21" s="44"/>
      <c r="Q21" s="44"/>
      <c r="R21" s="1"/>
      <c r="S21" s="1"/>
      <c r="T21" s="1"/>
      <c r="U21" s="1"/>
      <c r="V21" s="1"/>
      <c r="W21" s="1"/>
      <c r="X21" s="1"/>
      <c r="Y21" s="1"/>
      <c r="Z21" s="1"/>
      <c r="AA21" s="1"/>
      <c r="AB21" s="7"/>
      <c r="AC21" s="7"/>
      <c r="AD21" s="7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7.45" hidden="1" customHeight="1" x14ac:dyDescent="0.2">
      <c r="A22" s="22"/>
      <c r="B22" s="16"/>
      <c r="C22" s="55">
        <f t="shared" ref="C22:L22" si="11">C21-C16</f>
        <v>39.541230000000041</v>
      </c>
      <c r="D22" s="55" t="e">
        <f>D21-#REF!</f>
        <v>#REF!</v>
      </c>
      <c r="E22" s="55">
        <f t="shared" si="11"/>
        <v>-3.7700000000000955</v>
      </c>
      <c r="F22" s="55">
        <f t="shared" si="11"/>
        <v>-3.8485999999999194</v>
      </c>
      <c r="G22" s="55">
        <f t="shared" si="11"/>
        <v>-1.879099999999994</v>
      </c>
      <c r="H22" s="55">
        <f t="shared" si="11"/>
        <v>-0.88580000000001746</v>
      </c>
      <c r="I22" s="55">
        <f t="shared" si="11"/>
        <v>0.28999999999999204</v>
      </c>
      <c r="J22" s="55">
        <f t="shared" si="11"/>
        <v>0.49650000000001171</v>
      </c>
      <c r="K22" s="55">
        <f t="shared" si="11"/>
        <v>0.80320000000000391</v>
      </c>
      <c r="L22" s="55">
        <f t="shared" si="11"/>
        <v>0.62339999999994689</v>
      </c>
      <c r="M22" s="55">
        <f>M21-M16</f>
        <v>-0.87000000000011823</v>
      </c>
      <c r="N22" s="55">
        <f>N21-N16</f>
        <v>-3.6700000000000728</v>
      </c>
      <c r="O22" s="54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3"/>
      <c r="AC22" s="123"/>
      <c r="AD22" s="123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x14ac:dyDescent="0.2">
      <c r="A23" s="7"/>
      <c r="B23" s="2"/>
      <c r="C23" s="2"/>
      <c r="D23" s="2"/>
      <c r="E23" s="2"/>
      <c r="F23" s="12"/>
      <c r="G23" s="12"/>
      <c r="H23" s="12"/>
      <c r="I23" s="17"/>
      <c r="J23" s="17"/>
      <c r="K23" s="17"/>
      <c r="L23" s="12"/>
      <c r="M23" s="17"/>
      <c r="N23" s="17"/>
      <c r="O23" s="17"/>
      <c r="P23" s="45"/>
      <c r="Q23" s="45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7"/>
      <c r="AC23" s="17"/>
      <c r="AD23" s="17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4.25" x14ac:dyDescent="0.2">
      <c r="A24" s="18"/>
      <c r="B24" s="16"/>
      <c r="C24" s="73">
        <f>C17*1.18</f>
        <v>910.95999999999992</v>
      </c>
      <c r="D24" s="74">
        <f>D17*1.1757</f>
        <v>800.65170000000001</v>
      </c>
      <c r="E24" s="74">
        <f>E17*1.1771</f>
        <v>778.06310000000008</v>
      </c>
      <c r="F24" s="1"/>
      <c r="G24" s="1"/>
      <c r="H24" s="1"/>
      <c r="I24" s="7"/>
      <c r="J24" s="7"/>
      <c r="K24" s="7"/>
      <c r="L24" s="1"/>
      <c r="M24" s="7"/>
      <c r="N24" s="7"/>
      <c r="O24" s="7"/>
      <c r="P24" s="44"/>
      <c r="Q24" s="44"/>
      <c r="R24" s="1"/>
      <c r="S24" s="1"/>
      <c r="T24" s="1"/>
      <c r="U24" s="1"/>
      <c r="V24" s="1"/>
      <c r="W24" s="1"/>
      <c r="X24" s="1"/>
      <c r="Y24" s="1"/>
      <c r="Z24" s="1"/>
      <c r="AA24" s="1"/>
      <c r="AB24" s="7"/>
      <c r="AC24" s="7"/>
      <c r="AD24" s="7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x14ac:dyDescent="0.2">
      <c r="A25" s="1"/>
      <c r="B25" s="2"/>
      <c r="C25" s="74"/>
      <c r="D25" s="74"/>
      <c r="E25" s="74"/>
      <c r="F25" s="1"/>
      <c r="G25" s="1"/>
      <c r="H25" s="1"/>
      <c r="I25" s="7"/>
      <c r="J25" s="7"/>
      <c r="K25" s="7"/>
      <c r="L25" s="1"/>
      <c r="M25" s="7"/>
      <c r="N25" s="7"/>
      <c r="O25" s="7"/>
      <c r="P25" s="44"/>
      <c r="Q25" s="44"/>
      <c r="R25" s="1"/>
      <c r="S25" s="1"/>
      <c r="T25" s="1"/>
      <c r="U25" s="1"/>
      <c r="V25" s="1"/>
      <c r="W25" s="1"/>
      <c r="X25" s="1"/>
      <c r="Y25" s="1"/>
      <c r="Z25" s="1"/>
      <c r="AA25" s="1"/>
      <c r="AB25" s="7"/>
      <c r="AC25" s="7"/>
      <c r="AD25" s="17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x14ac:dyDescent="0.2">
      <c r="A26" s="1"/>
      <c r="B26" s="2"/>
      <c r="C26" s="2"/>
      <c r="D26" s="2"/>
      <c r="E26" s="2"/>
      <c r="F26" s="1"/>
      <c r="G26" s="1"/>
      <c r="H26" s="1"/>
      <c r="I26" s="7"/>
      <c r="J26" s="7"/>
      <c r="K26" s="7"/>
      <c r="L26" s="1"/>
      <c r="M26" s="7"/>
      <c r="N26" s="7"/>
      <c r="O26" s="7"/>
      <c r="P26" s="44"/>
      <c r="Q26" s="44"/>
      <c r="R26" s="1"/>
      <c r="S26" s="1"/>
      <c r="T26" s="1"/>
      <c r="U26" s="1"/>
      <c r="V26" s="1"/>
      <c r="W26" s="1"/>
      <c r="X26" s="1"/>
      <c r="Y26" s="1"/>
      <c r="Z26" s="1"/>
      <c r="AA26" s="1"/>
      <c r="AB26" s="7"/>
      <c r="AC26" s="7"/>
      <c r="AD26" s="7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4.25" x14ac:dyDescent="0.2">
      <c r="A27" s="7"/>
      <c r="B27" s="9"/>
      <c r="C27" s="19"/>
      <c r="D27" s="20"/>
      <c r="E27" s="20"/>
      <c r="F27" s="7"/>
      <c r="H27" s="7"/>
    </row>
    <row r="28" spans="1:47" x14ac:dyDescent="0.2">
      <c r="A28" s="7"/>
      <c r="B28" s="9"/>
      <c r="C28" s="9"/>
      <c r="D28" s="9"/>
      <c r="E28" s="9"/>
      <c r="F28" s="7"/>
      <c r="G28" s="7"/>
      <c r="H28" s="7"/>
    </row>
    <row r="29" spans="1:47" x14ac:dyDescent="0.2">
      <c r="A29" s="7"/>
      <c r="B29" s="9"/>
      <c r="C29" s="9"/>
      <c r="D29" s="9"/>
      <c r="E29" s="9"/>
      <c r="F29" s="7"/>
      <c r="G29" s="7"/>
      <c r="H29" s="7"/>
    </row>
    <row r="30" spans="1:47" x14ac:dyDescent="0.2">
      <c r="A30" s="7"/>
      <c r="B30" s="9"/>
      <c r="C30" s="9"/>
      <c r="D30" s="9"/>
      <c r="E30" s="9"/>
      <c r="F30" s="7"/>
      <c r="G30" s="7"/>
      <c r="H30" s="7"/>
    </row>
    <row r="31" spans="1:47" x14ac:dyDescent="0.2">
      <c r="A31" s="7"/>
      <c r="B31" s="9"/>
      <c r="C31" s="9"/>
      <c r="D31" s="9"/>
      <c r="E31" s="9"/>
      <c r="F31" s="7"/>
      <c r="G31" s="7"/>
      <c r="H31" s="7"/>
    </row>
    <row r="32" spans="1:47" x14ac:dyDescent="0.2">
      <c r="A32" s="7"/>
      <c r="B32" s="9"/>
      <c r="C32" s="9"/>
      <c r="D32" s="9"/>
      <c r="E32" s="9"/>
      <c r="F32" s="7"/>
      <c r="G32" s="7"/>
      <c r="H32" s="7"/>
    </row>
    <row r="33" spans="1:8" x14ac:dyDescent="0.2">
      <c r="A33" s="7"/>
      <c r="B33" s="9"/>
      <c r="C33" s="9"/>
      <c r="D33" s="9"/>
      <c r="E33" s="9"/>
      <c r="F33" s="7"/>
      <c r="G33" s="7"/>
      <c r="H33" s="7"/>
    </row>
    <row r="34" spans="1:8" x14ac:dyDescent="0.2">
      <c r="A34" s="7"/>
      <c r="B34" s="9"/>
      <c r="C34" s="9"/>
      <c r="D34" s="9"/>
      <c r="E34" s="9"/>
      <c r="F34" s="7"/>
      <c r="G34" s="7"/>
      <c r="H34" s="7"/>
    </row>
    <row r="35" spans="1:8" x14ac:dyDescent="0.2">
      <c r="A35" s="7"/>
      <c r="B35" s="9"/>
      <c r="C35" s="9"/>
      <c r="D35" s="9"/>
      <c r="E35" s="9"/>
      <c r="F35" s="7"/>
      <c r="G35" s="7"/>
      <c r="H35" s="7"/>
    </row>
    <row r="36" spans="1:8" x14ac:dyDescent="0.2">
      <c r="A36" s="7"/>
      <c r="B36" s="9"/>
      <c r="C36" s="9"/>
      <c r="D36" s="9"/>
      <c r="E36" s="9"/>
      <c r="F36" s="7"/>
      <c r="G36" s="7"/>
      <c r="H36" s="7"/>
    </row>
    <row r="37" spans="1:8" x14ac:dyDescent="0.2">
      <c r="A37" s="7"/>
      <c r="B37" s="9"/>
      <c r="C37" s="9"/>
      <c r="D37" s="9"/>
      <c r="E37" s="9"/>
      <c r="F37" s="7"/>
      <c r="G37" s="7"/>
      <c r="H37" s="7"/>
    </row>
    <row r="38" spans="1:8" x14ac:dyDescent="0.2">
      <c r="A38" s="7"/>
      <c r="B38" s="9"/>
      <c r="C38" s="9"/>
      <c r="D38" s="9"/>
      <c r="E38" s="9"/>
      <c r="F38" s="7"/>
      <c r="G38" s="7"/>
      <c r="H38" s="7"/>
    </row>
  </sheetData>
  <mergeCells count="6">
    <mergeCell ref="A4:O4"/>
    <mergeCell ref="V22:X22"/>
    <mergeCell ref="Y22:AA22"/>
    <mergeCell ref="AB22:AD22"/>
    <mergeCell ref="P22:R22"/>
    <mergeCell ref="S22:U22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 АО "НТГ" 2024г.</vt:lpstr>
      <vt:lpstr>'Факт АО "НТГ" 2024г.'!Область_печати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2025-01-13T08:11:55Z</dcterms:modified>
</cp:coreProperties>
</file>